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01 - Valérie et Mikael Claquin - CLT00085\01- ADMINISTRATIF\"/>
    </mc:Choice>
  </mc:AlternateContent>
  <xr:revisionPtr revIDLastSave="0" documentId="13_ncr:1_{6397507C-16EA-4DBD-A49F-70B97578B5BB}" xr6:coauthVersionLast="47" xr6:coauthVersionMax="47" xr10:uidLastSave="{00000000-0000-0000-0000-000000000000}"/>
  <bookViews>
    <workbookView xWindow="-120" yWindow="-120" windowWidth="29040" windowHeight="15720" xr2:uid="{FA3725F0-FF59-4621-9DF6-1A69BD11EDD0}"/>
  </bookViews>
  <sheets>
    <sheet name="Suivi M. Complete" sheetId="3" r:id="rId1"/>
    <sheet name="Suivi Esq" sheetId="1" r:id="rId2"/>
    <sheet name="Feuil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3" l="1"/>
  <c r="D23" i="3"/>
  <c r="D22" i="3"/>
  <c r="D58" i="3"/>
  <c r="D45" i="3"/>
  <c r="D36" i="3"/>
  <c r="D35" i="3"/>
  <c r="D32" i="3" l="1"/>
  <c r="D26" i="3"/>
  <c r="D19" i="3"/>
  <c r="E19" i="3" s="1"/>
  <c r="D14" i="3"/>
  <c r="D13" i="3"/>
  <c r="D10" i="3"/>
  <c r="L9" i="3"/>
  <c r="P9" i="3" s="1"/>
  <c r="D6" i="3"/>
  <c r="E6" i="3" s="1"/>
  <c r="E16" i="3"/>
  <c r="D9" i="3"/>
  <c r="E5" i="3"/>
  <c r="D26" i="1"/>
  <c r="D24" i="1"/>
  <c r="D23" i="1"/>
  <c r="E27" i="1"/>
  <c r="D11" i="1"/>
  <c r="D10" i="1"/>
  <c r="D7" i="1"/>
  <c r="L11" i="2"/>
  <c r="K11" i="2"/>
  <c r="L9" i="2"/>
  <c r="L7" i="2"/>
  <c r="L5" i="2"/>
  <c r="C11" i="2"/>
  <c r="H9" i="2"/>
  <c r="H7" i="2"/>
  <c r="F7" i="2"/>
  <c r="E7" i="2"/>
  <c r="D6" i="2"/>
  <c r="D7" i="2"/>
  <c r="D8" i="2"/>
  <c r="D9" i="2"/>
  <c r="F9" i="2" s="1"/>
  <c r="D10" i="2"/>
  <c r="D5" i="2"/>
  <c r="F5" i="2" s="1"/>
  <c r="E5" i="2"/>
  <c r="E9" i="2"/>
  <c r="D15" i="2"/>
  <c r="D14" i="2"/>
  <c r="E6" i="2"/>
  <c r="E9" i="3" l="1"/>
  <c r="E3" i="3" s="1"/>
  <c r="M6" i="3"/>
  <c r="E8" i="1"/>
  <c r="E14" i="1"/>
  <c r="F11" i="2"/>
  <c r="D11" i="2"/>
  <c r="E11" i="2"/>
  <c r="H5" i="2"/>
  <c r="H11" i="2" s="1"/>
  <c r="G11" i="2"/>
  <c r="E7" i="1"/>
  <c r="E6" i="1"/>
  <c r="E5" i="1"/>
  <c r="M9" i="3" l="1"/>
  <c r="E3" i="1"/>
  <c r="M2" i="1" s="1"/>
</calcChain>
</file>

<file path=xl/sharedStrings.xml><?xml version="1.0" encoding="utf-8"?>
<sst xmlns="http://schemas.openxmlformats.org/spreadsheetml/2006/main" count="179" uniqueCount="103">
  <si>
    <t>Relevé de mesures</t>
  </si>
  <si>
    <t>nb H</t>
  </si>
  <si>
    <t>Remise au propre de l'existant</t>
  </si>
  <si>
    <t>calcul tarif + realisation devis</t>
  </si>
  <si>
    <t>HEURES PASSEES</t>
  </si>
  <si>
    <t>Esquisse V1</t>
  </si>
  <si>
    <t>RV presentation esq 1 (avec depl + CT à suivre)</t>
  </si>
  <si>
    <t>Mise à jour des plans retenus</t>
  </si>
  <si>
    <t>Coordination avec Entreprises / Pt tel clients</t>
  </si>
  <si>
    <t>RV découverte (hors depl)</t>
  </si>
  <si>
    <t>Heures</t>
  </si>
  <si>
    <t>Tarif estimé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</si>
  <si>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</si>
  <si>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</si>
  <si>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</si>
  <si>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</si>
  <si>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</si>
  <si>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</si>
  <si>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</si>
  <si>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</si>
  <si>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</si>
  <si>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</si>
  <si>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>CALCUL DEVIS</t>
  </si>
  <si>
    <t>Tot heures</t>
  </si>
  <si>
    <t>Devis estimé</t>
  </si>
  <si>
    <t>Devis proposé</t>
  </si>
  <si>
    <t>Heures réelles réalisées</t>
  </si>
  <si>
    <t>Nb h max à passer</t>
  </si>
  <si>
    <t>10h45</t>
  </si>
  <si>
    <t>CLIENTS CLAQUIN</t>
  </si>
  <si>
    <t>9h30</t>
  </si>
  <si>
    <t>13h</t>
  </si>
  <si>
    <t>14h15</t>
  </si>
  <si>
    <t>17h30</t>
  </si>
  <si>
    <t>9h45</t>
  </si>
  <si>
    <t>11h40</t>
  </si>
  <si>
    <t>10h15</t>
  </si>
  <si>
    <t>15h</t>
  </si>
  <si>
    <t>18h20</t>
  </si>
  <si>
    <t>9h50</t>
  </si>
  <si>
    <t>12h15</t>
  </si>
  <si>
    <t>15h40</t>
  </si>
  <si>
    <t>20h</t>
  </si>
  <si>
    <t>heures pour 50€</t>
  </si>
  <si>
    <t>RV avec artisans</t>
  </si>
  <si>
    <t>14h50</t>
  </si>
  <si>
    <t>10h20</t>
  </si>
  <si>
    <t>12h20</t>
  </si>
  <si>
    <t>9h40</t>
  </si>
  <si>
    <t>12h00</t>
  </si>
  <si>
    <t>16h</t>
  </si>
  <si>
    <t>13h20</t>
  </si>
  <si>
    <t>16h35</t>
  </si>
  <si>
    <t>16h40</t>
  </si>
  <si>
    <t>21h15</t>
  </si>
  <si>
    <t>9h15</t>
  </si>
  <si>
    <t>13h15</t>
  </si>
  <si>
    <t>18h30</t>
  </si>
  <si>
    <t>1h15 en plus</t>
  </si>
  <si>
    <t>11h30</t>
  </si>
  <si>
    <t>19h</t>
  </si>
  <si>
    <t>20h45</t>
  </si>
  <si>
    <t>23h45</t>
  </si>
  <si>
    <t>15h50</t>
  </si>
  <si>
    <t>16h45</t>
  </si>
  <si>
    <t>APS</t>
  </si>
  <si>
    <t>RV presentation APS</t>
  </si>
  <si>
    <t>10h</t>
  </si>
  <si>
    <t>11h45</t>
  </si>
  <si>
    <t>14h30</t>
  </si>
  <si>
    <t>17h00</t>
  </si>
  <si>
    <t>DP</t>
  </si>
  <si>
    <t>12h</t>
  </si>
  <si>
    <t>22h</t>
  </si>
  <si>
    <t>DP - visite urbanisme + échanges client</t>
  </si>
  <si>
    <t>15h35</t>
  </si>
  <si>
    <t>15h55</t>
  </si>
  <si>
    <t>16h30</t>
  </si>
  <si>
    <t>20h30</t>
  </si>
  <si>
    <t>16h55</t>
  </si>
  <si>
    <t>14h55</t>
  </si>
  <si>
    <t>20h00</t>
  </si>
  <si>
    <t>14h05</t>
  </si>
  <si>
    <t>19h15</t>
  </si>
  <si>
    <t>DCE</t>
  </si>
  <si>
    <t>10h40</t>
  </si>
  <si>
    <t>RV cuisiniste + peinture</t>
  </si>
  <si>
    <t>17h15</t>
  </si>
  <si>
    <t>9h05</t>
  </si>
  <si>
    <t>13h50</t>
  </si>
  <si>
    <t>9h</t>
  </si>
  <si>
    <t>12g50</t>
  </si>
  <si>
    <t>13h45</t>
  </si>
  <si>
    <t>passage chez les clients</t>
  </si>
  <si>
    <t>analyse devis</t>
  </si>
  <si>
    <t>coordin artisans + prepa des plans</t>
  </si>
  <si>
    <t>2h</t>
  </si>
  <si>
    <t>+ reu art de vie</t>
  </si>
  <si>
    <t>15h30</t>
  </si>
  <si>
    <t>8h45</t>
  </si>
  <si>
    <t>suivi</t>
  </si>
  <si>
    <t>coordin artisans</t>
  </si>
  <si>
    <t>suivi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</si>
</sst>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.00\ &quot;€&quot;"/>
    <numFmt numFmtId="165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6" fontId="0" fillId="0" borderId="0" xfId="0" applyNumberFormat="1"/>
    <xf numFmtId="165" fontId="0" fillId="0" borderId="0" xfId="0" applyNumberFormat="1"/>
    <xf numFmtId="0" fontId="0" fillId="0" borderId="0" xfId="0" quotePrefix="1"/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3D7C-9EBF-40C9-8E57-A2B99AE47C06}">
  <dimension ref="A1:Q73"/>
  <sheetViews>
    <sheetView tabSelected="1" workbookViewId="0">
      <selection activeCell="L56" sqref="L56"/>
    </sheetView>
  </sheetViews>
  <sheetFormatPr baseColWidth="10" defaultRowHeight="15" x14ac:dyDescent="0.25"/>
  <cols>
    <col min="2" max="2" width="43.140625" customWidth="1"/>
    <col min="7" max="7" width="14.42578125" customWidth="1"/>
    <col min="8" max="8" width="11.5703125" customWidth="1"/>
    <col min="17" max="17" width="16.42578125" customWidth="1"/>
  </cols>
  <sheetData>
    <row r="1" spans="1:17" x14ac:dyDescent="0.25">
      <c r="A1" s="9" t="s">
        <v>29</v>
      </c>
    </row>
    <row r="2" spans="1:17" x14ac:dyDescent="0.25">
      <c r="G2" s="10"/>
    </row>
    <row r="3" spans="1:17" x14ac:dyDescent="0.25">
      <c r="B3" s="14" t="s">
        <v>4</v>
      </c>
      <c r="C3" s="14"/>
      <c r="D3" s="14"/>
      <c r="E3" s="3">
        <f>SUM(E5:E94)</f>
        <v>241</v>
      </c>
      <c r="G3" s="14"/>
      <c r="H3" s="14"/>
      <c r="I3" s="14"/>
    </row>
    <row r="4" spans="1:17" x14ac:dyDescent="0.25">
      <c r="D4" t="s">
        <v>1</v>
      </c>
    </row>
    <row r="5" spans="1:17" x14ac:dyDescent="0.25">
      <c r="B5" t="s">
        <v>44</v>
      </c>
      <c r="C5" s="1">
        <v>45866</v>
      </c>
      <c r="D5">
        <v>2</v>
      </c>
      <c r="E5" s="2">
        <f>D5</f>
        <v>2</v>
      </c>
    </row>
    <row r="6" spans="1:17" x14ac:dyDescent="0.25">
      <c r="B6" t="s">
        <v>71</v>
      </c>
      <c r="C6" s="1">
        <v>45876</v>
      </c>
      <c r="D6">
        <f>2.5+7</f>
        <v>9.5</v>
      </c>
      <c r="E6" s="15">
        <f>SUM(D6:D8)</f>
        <v>13.75</v>
      </c>
      <c r="F6" t="s">
        <v>30</v>
      </c>
      <c r="G6" t="s">
        <v>72</v>
      </c>
      <c r="H6" t="s">
        <v>37</v>
      </c>
      <c r="I6" t="s">
        <v>73</v>
      </c>
      <c r="K6" t="s">
        <v>71</v>
      </c>
      <c r="L6" s="10">
        <v>650</v>
      </c>
      <c r="M6" s="10">
        <f>L6/E6</f>
        <v>47.272727272727273</v>
      </c>
    </row>
    <row r="7" spans="1:17" x14ac:dyDescent="0.25">
      <c r="B7" t="s">
        <v>74</v>
      </c>
      <c r="C7" s="1">
        <v>45877</v>
      </c>
      <c r="D7">
        <v>3.5</v>
      </c>
      <c r="E7" s="15"/>
    </row>
    <row r="8" spans="1:17" x14ac:dyDescent="0.25">
      <c r="C8" s="1">
        <v>45880</v>
      </c>
      <c r="D8">
        <v>0.75</v>
      </c>
      <c r="E8" s="15"/>
    </row>
    <row r="9" spans="1:17" x14ac:dyDescent="0.25">
      <c r="B9" t="s">
        <v>65</v>
      </c>
      <c r="C9" s="1">
        <v>45875</v>
      </c>
      <c r="D9">
        <f>1.75+2.5</f>
        <v>4.25</v>
      </c>
      <c r="E9" s="15">
        <f>SUM(D9:D15)</f>
        <v>37.25</v>
      </c>
      <c r="F9" t="s">
        <v>67</v>
      </c>
      <c r="G9" t="s">
        <v>68</v>
      </c>
      <c r="H9" t="s">
        <v>69</v>
      </c>
      <c r="I9" t="s">
        <v>70</v>
      </c>
      <c r="K9" t="s">
        <v>65</v>
      </c>
      <c r="L9" s="10">
        <f>6150-650</f>
        <v>5500</v>
      </c>
      <c r="M9" s="10">
        <f>L9/E3</f>
        <v>22.821576763485478</v>
      </c>
      <c r="P9" s="11">
        <f>L9/50</f>
        <v>110</v>
      </c>
      <c r="Q9" t="s">
        <v>43</v>
      </c>
    </row>
    <row r="10" spans="1:17" x14ac:dyDescent="0.25">
      <c r="C10" s="1">
        <v>45888</v>
      </c>
      <c r="D10">
        <f>0.5+4</f>
        <v>4.5</v>
      </c>
      <c r="E10" s="15"/>
      <c r="F10" t="s">
        <v>75</v>
      </c>
      <c r="G10" t="s">
        <v>76</v>
      </c>
      <c r="H10" t="s">
        <v>77</v>
      </c>
      <c r="I10" t="s">
        <v>78</v>
      </c>
    </row>
    <row r="11" spans="1:17" x14ac:dyDescent="0.25">
      <c r="C11" s="1">
        <v>45889</v>
      </c>
      <c r="D11">
        <v>3</v>
      </c>
      <c r="E11" s="15"/>
      <c r="F11" t="s">
        <v>79</v>
      </c>
      <c r="G11" t="s">
        <v>42</v>
      </c>
    </row>
    <row r="12" spans="1:17" x14ac:dyDescent="0.25">
      <c r="C12" s="1">
        <v>45890</v>
      </c>
      <c r="D12">
        <v>8.25</v>
      </c>
      <c r="E12" s="15"/>
      <c r="F12" t="s">
        <v>34</v>
      </c>
      <c r="G12" t="s">
        <v>31</v>
      </c>
      <c r="H12" t="s">
        <v>80</v>
      </c>
      <c r="I12" t="s">
        <v>81</v>
      </c>
    </row>
    <row r="13" spans="1:17" x14ac:dyDescent="0.25">
      <c r="C13" s="1">
        <v>45894</v>
      </c>
      <c r="D13">
        <f>2.5+5.25</f>
        <v>7.75</v>
      </c>
      <c r="E13" s="15"/>
      <c r="F13" t="s">
        <v>30</v>
      </c>
      <c r="G13" t="s">
        <v>72</v>
      </c>
      <c r="H13" t="s">
        <v>45</v>
      </c>
      <c r="I13" t="s">
        <v>54</v>
      </c>
    </row>
    <row r="14" spans="1:17" x14ac:dyDescent="0.25">
      <c r="C14" s="1">
        <v>45895</v>
      </c>
      <c r="D14">
        <f>2.25+5</f>
        <v>7.25</v>
      </c>
      <c r="E14" s="15"/>
      <c r="F14" t="s">
        <v>30</v>
      </c>
      <c r="G14" t="s">
        <v>68</v>
      </c>
      <c r="H14" t="s">
        <v>82</v>
      </c>
      <c r="I14" t="s">
        <v>83</v>
      </c>
    </row>
    <row r="15" spans="1:17" x14ac:dyDescent="0.25">
      <c r="C15" s="1">
        <v>45896</v>
      </c>
      <c r="D15">
        <v>2.25</v>
      </c>
      <c r="E15" s="15"/>
      <c r="F15" t="s">
        <v>30</v>
      </c>
      <c r="G15" t="s">
        <v>68</v>
      </c>
    </row>
    <row r="16" spans="1:17" x14ac:dyDescent="0.25">
      <c r="B16" t="s">
        <v>66</v>
      </c>
      <c r="C16" s="1">
        <v>45896</v>
      </c>
      <c r="D16">
        <v>3</v>
      </c>
      <c r="E16" s="14">
        <f>SUM(D16,D18)</f>
        <v>5.5</v>
      </c>
    </row>
    <row r="17" spans="2:9" x14ac:dyDescent="0.25">
      <c r="B17" t="s">
        <v>84</v>
      </c>
      <c r="C17" s="1">
        <v>45901</v>
      </c>
      <c r="D17">
        <v>1.25</v>
      </c>
      <c r="E17" s="14"/>
      <c r="F17" t="s">
        <v>85</v>
      </c>
      <c r="G17" t="s">
        <v>72</v>
      </c>
    </row>
    <row r="18" spans="2:9" x14ac:dyDescent="0.25">
      <c r="C18" s="1">
        <v>45902</v>
      </c>
      <c r="D18">
        <v>2.5</v>
      </c>
      <c r="E18" s="14"/>
    </row>
    <row r="19" spans="2:9" x14ac:dyDescent="0.25">
      <c r="B19" t="s">
        <v>86</v>
      </c>
      <c r="C19" s="1">
        <v>45903</v>
      </c>
      <c r="D19">
        <f>2.5+2.5</f>
        <v>5</v>
      </c>
      <c r="E19" s="13">
        <f>SUM(D19:D73)</f>
        <v>182.5</v>
      </c>
    </row>
    <row r="20" spans="2:9" x14ac:dyDescent="0.25">
      <c r="B20" t="s">
        <v>84</v>
      </c>
      <c r="C20" s="1">
        <v>45903</v>
      </c>
      <c r="D20">
        <v>3.25</v>
      </c>
      <c r="E20" s="13"/>
      <c r="F20" t="s">
        <v>87</v>
      </c>
      <c r="G20" t="s">
        <v>42</v>
      </c>
    </row>
    <row r="21" spans="2:9" x14ac:dyDescent="0.25">
      <c r="C21" s="1">
        <v>45904</v>
      </c>
      <c r="D21">
        <v>1.25</v>
      </c>
      <c r="E21" s="13"/>
    </row>
    <row r="22" spans="2:9" x14ac:dyDescent="0.25">
      <c r="C22" s="1">
        <v>45910</v>
      </c>
      <c r="D22">
        <f>2.25+4</f>
        <v>6.25</v>
      </c>
      <c r="E22" s="13"/>
    </row>
    <row r="23" spans="2:9" x14ac:dyDescent="0.25">
      <c r="C23" s="1">
        <v>45911</v>
      </c>
      <c r="D23">
        <f>1+1.5+4</f>
        <v>6.5</v>
      </c>
      <c r="E23" s="13"/>
    </row>
    <row r="24" spans="2:9" x14ac:dyDescent="0.25">
      <c r="C24" s="1">
        <v>45912</v>
      </c>
      <c r="D24">
        <v>2.25</v>
      </c>
      <c r="E24" s="13"/>
    </row>
    <row r="25" spans="2:9" x14ac:dyDescent="0.25">
      <c r="C25" s="1">
        <v>45915</v>
      </c>
      <c r="D25">
        <v>4.75</v>
      </c>
      <c r="E25" s="13"/>
      <c r="F25" t="s">
        <v>88</v>
      </c>
      <c r="G25" t="s">
        <v>89</v>
      </c>
    </row>
    <row r="26" spans="2:9" x14ac:dyDescent="0.25">
      <c r="B26" t="s">
        <v>7</v>
      </c>
      <c r="C26" s="1">
        <v>45916</v>
      </c>
      <c r="D26">
        <f>2.5+0.75</f>
        <v>3.25</v>
      </c>
      <c r="E26" s="13"/>
      <c r="F26" t="s">
        <v>90</v>
      </c>
      <c r="G26" t="s">
        <v>59</v>
      </c>
      <c r="H26" t="s">
        <v>72</v>
      </c>
      <c r="I26" t="s">
        <v>91</v>
      </c>
    </row>
    <row r="27" spans="2:9" x14ac:dyDescent="0.25">
      <c r="C27" s="1">
        <v>45917</v>
      </c>
      <c r="D27">
        <v>6.25</v>
      </c>
      <c r="E27" s="13"/>
      <c r="F27" t="s">
        <v>92</v>
      </c>
      <c r="G27" t="s">
        <v>42</v>
      </c>
    </row>
    <row r="28" spans="2:9" x14ac:dyDescent="0.25">
      <c r="B28" t="s">
        <v>93</v>
      </c>
      <c r="C28" s="1">
        <v>45919</v>
      </c>
      <c r="D28">
        <v>0.5</v>
      </c>
      <c r="E28" s="13"/>
    </row>
    <row r="29" spans="2:9" x14ac:dyDescent="0.25">
      <c r="B29" t="s">
        <v>94</v>
      </c>
      <c r="C29" s="1">
        <v>45921</v>
      </c>
      <c r="D29">
        <v>2</v>
      </c>
      <c r="E29" s="13"/>
    </row>
    <row r="30" spans="2:9" x14ac:dyDescent="0.25">
      <c r="B30" t="s">
        <v>95</v>
      </c>
      <c r="C30" s="1">
        <v>45922</v>
      </c>
      <c r="E30" s="13"/>
      <c r="F30" t="s">
        <v>55</v>
      </c>
    </row>
    <row r="31" spans="2:9" x14ac:dyDescent="0.25">
      <c r="C31" s="1">
        <v>45959</v>
      </c>
      <c r="D31">
        <v>6</v>
      </c>
      <c r="E31" s="13"/>
      <c r="F31" t="s">
        <v>96</v>
      </c>
      <c r="G31" s="12" t="s">
        <v>97</v>
      </c>
    </row>
    <row r="32" spans="2:9" x14ac:dyDescent="0.25">
      <c r="C32" s="1">
        <v>45960</v>
      </c>
      <c r="D32">
        <f>2+1.75+1.75</f>
        <v>5.5</v>
      </c>
      <c r="E32" s="13"/>
      <c r="H32" s="12"/>
    </row>
    <row r="33" spans="2:9" x14ac:dyDescent="0.25">
      <c r="C33" s="1">
        <v>45961</v>
      </c>
      <c r="D33">
        <v>3</v>
      </c>
      <c r="E33" s="13"/>
      <c r="F33" t="s">
        <v>98</v>
      </c>
      <c r="G33" t="s">
        <v>57</v>
      </c>
    </row>
    <row r="34" spans="2:9" x14ac:dyDescent="0.25">
      <c r="C34" s="1">
        <v>45964</v>
      </c>
      <c r="D34">
        <v>4.25</v>
      </c>
      <c r="E34" s="13"/>
      <c r="F34" t="s">
        <v>99</v>
      </c>
      <c r="G34" t="s">
        <v>31</v>
      </c>
    </row>
    <row r="35" spans="2:9" x14ac:dyDescent="0.25">
      <c r="C35" s="1">
        <v>45965</v>
      </c>
      <c r="D35">
        <f>3.5+3.5</f>
        <v>7</v>
      </c>
      <c r="E35" s="13"/>
      <c r="F35" t="s">
        <v>30</v>
      </c>
      <c r="G35" t="s">
        <v>31</v>
      </c>
      <c r="H35" t="s">
        <v>37</v>
      </c>
      <c r="I35" t="s">
        <v>57</v>
      </c>
    </row>
    <row r="36" spans="2:9" x14ac:dyDescent="0.25">
      <c r="C36" s="1">
        <v>45966</v>
      </c>
      <c r="D36">
        <f>3.25+7.5</f>
        <v>10.75</v>
      </c>
      <c r="E36" s="13"/>
      <c r="F36" t="s">
        <v>55</v>
      </c>
      <c r="G36" t="s">
        <v>72</v>
      </c>
      <c r="H36" t="s">
        <v>98</v>
      </c>
      <c r="I36" t="s">
        <v>73</v>
      </c>
    </row>
    <row r="37" spans="2:9" x14ac:dyDescent="0.25">
      <c r="C37" s="1">
        <v>45972</v>
      </c>
      <c r="D37">
        <v>1</v>
      </c>
      <c r="E37" s="13"/>
    </row>
    <row r="38" spans="2:9" x14ac:dyDescent="0.25">
      <c r="C38" s="1">
        <v>45973</v>
      </c>
      <c r="D38">
        <v>2</v>
      </c>
      <c r="E38" s="13"/>
    </row>
    <row r="39" spans="2:9" x14ac:dyDescent="0.25">
      <c r="C39" s="1">
        <v>45974</v>
      </c>
      <c r="D39">
        <v>6</v>
      </c>
      <c r="E39" s="13"/>
    </row>
    <row r="40" spans="2:9" x14ac:dyDescent="0.25">
      <c r="B40" t="s">
        <v>100</v>
      </c>
      <c r="C40" s="1">
        <v>45975</v>
      </c>
      <c r="D40">
        <v>1.75</v>
      </c>
      <c r="E40" s="13"/>
    </row>
    <row r="41" spans="2:9" x14ac:dyDescent="0.25">
      <c r="B41" t="s">
        <v>100</v>
      </c>
      <c r="C41" s="1">
        <v>45978</v>
      </c>
      <c r="D41">
        <v>1.75</v>
      </c>
      <c r="E41" s="13"/>
    </row>
    <row r="42" spans="2:9" x14ac:dyDescent="0.25">
      <c r="B42" t="s">
        <v>20</v>
      </c>
      <c r="C42" s="1">
        <v>45979</v>
      </c>
      <c r="D42">
        <v>4.5</v>
      </c>
      <c r="E42" s="13"/>
    </row>
    <row r="43" spans="2:9" x14ac:dyDescent="0.25">
      <c r="B43" t="s">
        <v>100</v>
      </c>
      <c r="C43" s="1">
        <v>45979</v>
      </c>
      <c r="D43">
        <v>3</v>
      </c>
      <c r="E43" s="13"/>
    </row>
    <row r="44" spans="2:9" x14ac:dyDescent="0.25">
      <c r="B44" t="s">
        <v>20</v>
      </c>
      <c r="C44" s="1">
        <v>45980</v>
      </c>
      <c r="D44">
        <v>2</v>
      </c>
      <c r="E44" s="13"/>
    </row>
    <row r="45" spans="2:9" x14ac:dyDescent="0.25">
      <c r="B45" t="s">
        <v>100</v>
      </c>
      <c r="C45" s="1">
        <v>45981</v>
      </c>
      <c r="D45">
        <f>2.25+0.5+1.75+2</f>
        <v>6.5</v>
      </c>
      <c r="E45" s="13"/>
    </row>
    <row r="46" spans="2:9" x14ac:dyDescent="0.25">
      <c r="B46" t="s">
        <v>100</v>
      </c>
      <c r="C46" s="1">
        <v>45984</v>
      </c>
      <c r="D46">
        <v>5</v>
      </c>
      <c r="E46" s="13"/>
    </row>
    <row r="47" spans="2:9" x14ac:dyDescent="0.25">
      <c r="B47" t="s">
        <v>100</v>
      </c>
      <c r="C47" s="1">
        <v>45985</v>
      </c>
      <c r="D47">
        <v>1</v>
      </c>
      <c r="E47" s="13"/>
    </row>
    <row r="48" spans="2:9" x14ac:dyDescent="0.25">
      <c r="B48" t="s">
        <v>100</v>
      </c>
      <c r="C48" s="1">
        <v>45986</v>
      </c>
      <c r="D48">
        <v>4.5</v>
      </c>
      <c r="E48" s="13"/>
    </row>
    <row r="49" spans="2:5" x14ac:dyDescent="0.25">
      <c r="B49" t="s">
        <v>100</v>
      </c>
      <c r="C49" s="1">
        <v>45987</v>
      </c>
      <c r="D49">
        <v>5.25</v>
      </c>
      <c r="E49" s="13"/>
    </row>
    <row r="50" spans="2:5" x14ac:dyDescent="0.25">
      <c r="B50" t="s">
        <v>100</v>
      </c>
      <c r="C50" s="1">
        <v>45988</v>
      </c>
      <c r="D50">
        <v>3.75</v>
      </c>
      <c r="E50" s="13"/>
    </row>
    <row r="51" spans="2:5" x14ac:dyDescent="0.25">
      <c r="B51" t="s">
        <v>100</v>
      </c>
      <c r="C51" s="1">
        <v>45989</v>
      </c>
      <c r="D51">
        <v>4.25</v>
      </c>
      <c r="E51" s="13"/>
    </row>
    <row r="52" spans="2:5" x14ac:dyDescent="0.25">
      <c r="B52" t="s">
        <v>100</v>
      </c>
      <c r="C52" s="1">
        <v>45991</v>
      </c>
      <c r="D52">
        <v>2</v>
      </c>
      <c r="E52" s="13"/>
    </row>
    <row r="53" spans="2:5" x14ac:dyDescent="0.25">
      <c r="B53" t="s">
        <v>100</v>
      </c>
      <c r="C53" s="1">
        <v>45992</v>
      </c>
      <c r="D53">
        <v>3.5</v>
      </c>
      <c r="E53" s="13"/>
    </row>
    <row r="54" spans="2:5" x14ac:dyDescent="0.25">
      <c r="B54" t="s">
        <v>100</v>
      </c>
      <c r="C54" s="1">
        <v>45993</v>
      </c>
      <c r="D54">
        <v>2.5</v>
      </c>
      <c r="E54" s="13"/>
    </row>
    <row r="55" spans="2:5" x14ac:dyDescent="0.25">
      <c r="B55" t="s">
        <v>100</v>
      </c>
      <c r="C55" s="1">
        <v>45994</v>
      </c>
      <c r="D55">
        <v>2.5</v>
      </c>
      <c r="E55" s="13"/>
    </row>
    <row r="56" spans="2:5" x14ac:dyDescent="0.25">
      <c r="B56" t="s">
        <v>100</v>
      </c>
      <c r="C56" s="1">
        <v>45995</v>
      </c>
      <c r="D56">
        <v>3</v>
      </c>
      <c r="E56" s="13"/>
    </row>
    <row r="57" spans="2:5" x14ac:dyDescent="0.25">
      <c r="B57" t="s">
        <v>100</v>
      </c>
      <c r="C57" s="1">
        <v>45999</v>
      </c>
      <c r="D57">
        <v>3.25</v>
      </c>
      <c r="E57" s="13"/>
    </row>
    <row r="58" spans="2:5" x14ac:dyDescent="0.25">
      <c r="B58" t="s">
        <v>100</v>
      </c>
      <c r="C58" s="1">
        <v>46000</v>
      </c>
      <c r="D58">
        <f>4.25</f>
        <v>4.25</v>
      </c>
      <c r="E58" s="13"/>
    </row>
    <row r="59" spans="2:5" x14ac:dyDescent="0.25">
      <c r="B59" t="s">
        <v>100</v>
      </c>
      <c r="C59" s="1">
        <v>46001</v>
      </c>
      <c r="D59">
        <v>1</v>
      </c>
      <c r="E59" s="13"/>
    </row>
    <row r="60" spans="2:5" x14ac:dyDescent="0.25">
      <c r="B60" t="s">
        <v>100</v>
      </c>
      <c r="C60" s="1">
        <v>46002</v>
      </c>
      <c r="D60">
        <v>3.5</v>
      </c>
      <c r="E60" s="13"/>
    </row>
    <row r="61" spans="2:5" x14ac:dyDescent="0.25">
      <c r="B61" t="s">
        <v>100</v>
      </c>
      <c r="C61" s="1">
        <v>46003</v>
      </c>
      <c r="D61">
        <v>7.5</v>
      </c>
      <c r="E61" s="13"/>
    </row>
    <row r="62" spans="2:5" x14ac:dyDescent="0.25">
      <c r="B62" t="s">
        <v>100</v>
      </c>
      <c r="C62" s="1">
        <v>46007</v>
      </c>
      <c r="D62">
        <v>1.5</v>
      </c>
      <c r="E62" s="13"/>
    </row>
    <row r="63" spans="2:5" x14ac:dyDescent="0.25">
      <c r="B63" t="s">
        <v>100</v>
      </c>
      <c r="C63" s="1">
        <v>46009</v>
      </c>
      <c r="D63">
        <v>6</v>
      </c>
      <c r="E63" s="13"/>
    </row>
    <row r="64" spans="2:5" x14ac:dyDescent="0.25">
      <c r="B64" t="s">
        <v>101</v>
      </c>
      <c r="C64" s="1">
        <v>46027</v>
      </c>
      <c r="D64">
        <v>1.5</v>
      </c>
      <c r="E64" s="13"/>
    </row>
    <row r="65" spans="2:5" x14ac:dyDescent="0.25">
      <c r="B65" t="s">
        <v>101</v>
      </c>
      <c r="C65" s="1">
        <v>46028</v>
      </c>
      <c r="D65">
        <v>1.25</v>
      </c>
      <c r="E65" s="13"/>
    </row>
    <row r="66" spans="2:5" x14ac:dyDescent="0.25">
      <c r="B66" t="s">
        <v>101</v>
      </c>
      <c r="C66" s="1">
        <v>46034</v>
      </c>
      <c r="D66">
        <v>2</v>
      </c>
      <c r="E66" s="13"/>
    </row>
    <row r="67" spans="2:5" x14ac:dyDescent="0.25">
      <c r="B67" t="s">
        <v>100</v>
      </c>
      <c r="C67" s="1">
        <v>46035</v>
      </c>
      <c r="D67">
        <f>2.25</f>
        <v>2.25</v>
      </c>
      <c r="E67" s="13"/>
    </row>
    <row r="68" spans="2:5" x14ac:dyDescent="0.25">
      <c r="B68" t="s">
        <v>102</v>
      </c>
      <c r="C68" s="1">
        <v>46036</v>
      </c>
      <c r="D68">
        <v>3</v>
      </c>
      <c r="E68" s="13"/>
    </row>
    <row r="69" spans="2:5" x14ac:dyDescent="0.25">
      <c r="B69" t="s">
        <v>100</v>
      </c>
      <c r="C69" s="1">
        <v>46037</v>
      </c>
      <c r="D69">
        <v>2</v>
      </c>
      <c r="E69" s="13"/>
    </row>
    <row r="70" spans="2:5" x14ac:dyDescent="0.25">
      <c r="E70" s="13"/>
    </row>
    <row r="71" spans="2:5" x14ac:dyDescent="0.25">
      <c r="E71" s="13"/>
    </row>
    <row r="72" spans="2:5" x14ac:dyDescent="0.25">
      <c r="E72" s="13"/>
    </row>
    <row r="73" spans="2:5" x14ac:dyDescent="0.25">
      <c r="E73" s="13"/>
    </row>
  </sheetData>
  <mergeCells count="6">
    <mergeCell ref="E19:E73"/>
    <mergeCell ref="B3:D3"/>
    <mergeCell ref="G3:I3"/>
    <mergeCell ref="E16:E18"/>
    <mergeCell ref="E9:E15"/>
    <mergeCell ref="E6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P27"/>
  <sheetViews>
    <sheetView workbookViewId="0">
      <selection activeCell="O19" sqref="O19"/>
    </sheetView>
  </sheetViews>
  <sheetFormatPr baseColWidth="10" defaultRowHeight="15" x14ac:dyDescent="0.25"/>
  <cols>
    <col min="2" max="2" width="43.140625" customWidth="1"/>
    <col min="7" max="7" width="14.42578125" customWidth="1"/>
    <col min="8" max="8" width="11.5703125" customWidth="1"/>
    <col min="17" max="17" width="16.42578125" customWidth="1"/>
  </cols>
  <sheetData>
    <row r="1" spans="1:16" x14ac:dyDescent="0.25">
      <c r="A1" s="9" t="s">
        <v>29</v>
      </c>
    </row>
    <row r="2" spans="1:16" x14ac:dyDescent="0.25">
      <c r="G2" s="10"/>
      <c r="L2" s="10">
        <v>2260</v>
      </c>
      <c r="M2" s="10">
        <f>L2/E3</f>
        <v>29.933774834437084</v>
      </c>
      <c r="P2" s="11"/>
    </row>
    <row r="3" spans="1:16" x14ac:dyDescent="0.25">
      <c r="B3" s="14" t="s">
        <v>4</v>
      </c>
      <c r="C3" s="14"/>
      <c r="D3" s="14"/>
      <c r="E3" s="3">
        <f>SUM(E5:E27)</f>
        <v>75.5</v>
      </c>
      <c r="G3" s="14"/>
      <c r="H3" s="14"/>
      <c r="I3" s="14"/>
    </row>
    <row r="4" spans="1:16" x14ac:dyDescent="0.25">
      <c r="D4" t="s">
        <v>1</v>
      </c>
    </row>
    <row r="5" spans="1:16" x14ac:dyDescent="0.25">
      <c r="B5" t="s">
        <v>9</v>
      </c>
      <c r="C5" s="1">
        <v>45777</v>
      </c>
      <c r="D5">
        <v>2.25</v>
      </c>
      <c r="E5" s="2">
        <f>D5</f>
        <v>2.25</v>
      </c>
      <c r="H5" s="1"/>
    </row>
    <row r="6" spans="1:16" x14ac:dyDescent="0.25">
      <c r="B6" t="s">
        <v>3</v>
      </c>
      <c r="C6" s="1">
        <v>45784</v>
      </c>
      <c r="E6" s="2">
        <f>D6</f>
        <v>0</v>
      </c>
      <c r="F6" t="s">
        <v>28</v>
      </c>
    </row>
    <row r="7" spans="1:16" x14ac:dyDescent="0.25">
      <c r="B7" t="s">
        <v>0</v>
      </c>
      <c r="C7" s="1">
        <v>45819</v>
      </c>
      <c r="D7">
        <f>3.5+2.75</f>
        <v>6.25</v>
      </c>
      <c r="E7" s="2">
        <f>D7</f>
        <v>6.25</v>
      </c>
      <c r="F7" t="s">
        <v>30</v>
      </c>
      <c r="G7" t="s">
        <v>31</v>
      </c>
      <c r="H7" t="s">
        <v>32</v>
      </c>
      <c r="I7" t="s">
        <v>33</v>
      </c>
    </row>
    <row r="8" spans="1:16" x14ac:dyDescent="0.25">
      <c r="B8" t="s">
        <v>2</v>
      </c>
      <c r="C8" s="1">
        <v>45820</v>
      </c>
      <c r="D8">
        <v>1</v>
      </c>
      <c r="E8" s="14">
        <f>SUM(D8:D13)</f>
        <v>17.5</v>
      </c>
      <c r="F8" t="s">
        <v>34</v>
      </c>
      <c r="G8" t="s">
        <v>35</v>
      </c>
    </row>
    <row r="9" spans="1:16" x14ac:dyDescent="0.25">
      <c r="B9" t="s">
        <v>2</v>
      </c>
      <c r="C9" s="1">
        <v>45821</v>
      </c>
      <c r="D9">
        <v>2.25</v>
      </c>
      <c r="E9" s="14"/>
    </row>
    <row r="10" spans="1:16" x14ac:dyDescent="0.25">
      <c r="C10" s="1">
        <v>45824</v>
      </c>
      <c r="D10">
        <f>2.75+3.25</f>
        <v>6</v>
      </c>
      <c r="E10" s="14"/>
      <c r="F10" t="s">
        <v>36</v>
      </c>
      <c r="G10" t="s">
        <v>31</v>
      </c>
      <c r="H10" t="s">
        <v>37</v>
      </c>
      <c r="I10" t="s">
        <v>38</v>
      </c>
    </row>
    <row r="11" spans="1:16" x14ac:dyDescent="0.25">
      <c r="C11" s="1">
        <v>45825</v>
      </c>
      <c r="D11">
        <f>2+4.25</f>
        <v>6.25</v>
      </c>
      <c r="E11" s="14"/>
      <c r="F11" t="s">
        <v>39</v>
      </c>
      <c r="G11" t="s">
        <v>40</v>
      </c>
      <c r="H11" t="s">
        <v>41</v>
      </c>
      <c r="I11" t="s">
        <v>42</v>
      </c>
    </row>
    <row r="12" spans="1:16" x14ac:dyDescent="0.25">
      <c r="B12" t="s">
        <v>8</v>
      </c>
      <c r="C12" s="1">
        <v>45834</v>
      </c>
      <c r="D12">
        <v>1</v>
      </c>
      <c r="E12" s="14"/>
    </row>
    <row r="13" spans="1:16" x14ac:dyDescent="0.25">
      <c r="B13" t="s">
        <v>2</v>
      </c>
      <c r="C13" s="1">
        <v>45834</v>
      </c>
      <c r="D13">
        <v>1</v>
      </c>
      <c r="E13" s="14"/>
    </row>
    <row r="14" spans="1:16" x14ac:dyDescent="0.25">
      <c r="B14" t="s">
        <v>5</v>
      </c>
      <c r="C14" s="1">
        <v>45834</v>
      </c>
      <c r="D14">
        <v>1</v>
      </c>
      <c r="E14" s="15">
        <f>SUM(D14:D26)</f>
        <v>47.5</v>
      </c>
    </row>
    <row r="15" spans="1:16" x14ac:dyDescent="0.25">
      <c r="C15" s="1">
        <v>45835</v>
      </c>
      <c r="D15">
        <v>2.5</v>
      </c>
      <c r="E15" s="15"/>
      <c r="F15" t="s">
        <v>45</v>
      </c>
      <c r="G15" t="s">
        <v>33</v>
      </c>
    </row>
    <row r="16" spans="1:16" x14ac:dyDescent="0.25">
      <c r="C16" s="1">
        <v>45838</v>
      </c>
      <c r="D16">
        <v>3.75</v>
      </c>
      <c r="E16" s="15"/>
      <c r="F16" t="s">
        <v>46</v>
      </c>
      <c r="G16" t="s">
        <v>47</v>
      </c>
      <c r="H16" t="s">
        <v>41</v>
      </c>
      <c r="I16" t="s">
        <v>33</v>
      </c>
    </row>
    <row r="17" spans="2:11" x14ac:dyDescent="0.25">
      <c r="C17" s="1">
        <v>45839</v>
      </c>
      <c r="D17">
        <v>2.5</v>
      </c>
      <c r="E17" s="15"/>
      <c r="F17" t="s">
        <v>48</v>
      </c>
      <c r="G17" t="s">
        <v>49</v>
      </c>
    </row>
    <row r="18" spans="2:11" x14ac:dyDescent="0.25">
      <c r="C18" s="1">
        <v>45847</v>
      </c>
      <c r="D18">
        <v>2.5</v>
      </c>
      <c r="E18" s="15"/>
      <c r="F18" t="s">
        <v>50</v>
      </c>
    </row>
    <row r="19" spans="2:11" x14ac:dyDescent="0.25">
      <c r="C19" s="1">
        <v>45848</v>
      </c>
      <c r="D19">
        <v>1</v>
      </c>
      <c r="E19" s="15"/>
    </row>
    <row r="20" spans="2:11" x14ac:dyDescent="0.25">
      <c r="C20" s="1">
        <v>45849</v>
      </c>
      <c r="D20">
        <v>3.5</v>
      </c>
      <c r="E20" s="15"/>
      <c r="F20" t="s">
        <v>30</v>
      </c>
      <c r="G20" t="s">
        <v>31</v>
      </c>
    </row>
    <row r="21" spans="2:11" x14ac:dyDescent="0.25">
      <c r="C21" s="1">
        <v>45850</v>
      </c>
      <c r="D21">
        <v>1</v>
      </c>
      <c r="E21" s="15"/>
      <c r="F21" t="s">
        <v>47</v>
      </c>
      <c r="G21" t="s">
        <v>51</v>
      </c>
    </row>
    <row r="22" spans="2:11" x14ac:dyDescent="0.25">
      <c r="C22" s="1">
        <v>45851</v>
      </c>
      <c r="D22">
        <v>1</v>
      </c>
      <c r="E22" s="15"/>
      <c r="F22" t="s">
        <v>52</v>
      </c>
    </row>
    <row r="23" spans="2:11" x14ac:dyDescent="0.25">
      <c r="C23" s="1">
        <v>45852</v>
      </c>
      <c r="D23">
        <f>2+4.5</f>
        <v>6.5</v>
      </c>
      <c r="E23" s="15"/>
      <c r="F23" t="s">
        <v>53</v>
      </c>
      <c r="G23" t="s">
        <v>54</v>
      </c>
    </row>
    <row r="24" spans="2:11" x14ac:dyDescent="0.25">
      <c r="C24" s="1">
        <v>45853</v>
      </c>
      <c r="D24">
        <f>4+3.5+1.25</f>
        <v>8.75</v>
      </c>
      <c r="E24" s="15"/>
      <c r="F24" t="s">
        <v>55</v>
      </c>
      <c r="G24" t="s">
        <v>56</v>
      </c>
      <c r="H24" t="s">
        <v>37</v>
      </c>
      <c r="I24" t="s">
        <v>57</v>
      </c>
      <c r="J24" t="s">
        <v>58</v>
      </c>
    </row>
    <row r="25" spans="2:11" x14ac:dyDescent="0.25">
      <c r="C25" s="1">
        <v>45854</v>
      </c>
      <c r="D25">
        <v>9</v>
      </c>
      <c r="E25" s="15"/>
      <c r="F25" t="s">
        <v>59</v>
      </c>
      <c r="G25" t="s">
        <v>56</v>
      </c>
      <c r="H25" t="s">
        <v>37</v>
      </c>
      <c r="I25" t="s">
        <v>60</v>
      </c>
      <c r="J25" t="s">
        <v>61</v>
      </c>
      <c r="K25" t="s">
        <v>62</v>
      </c>
    </row>
    <row r="26" spans="2:11" x14ac:dyDescent="0.25">
      <c r="C26" s="1">
        <v>45855</v>
      </c>
      <c r="D26">
        <f>3.5+1</f>
        <v>4.5</v>
      </c>
      <c r="E26" s="15"/>
      <c r="F26" t="s">
        <v>28</v>
      </c>
      <c r="G26" t="s">
        <v>32</v>
      </c>
      <c r="H26" t="s">
        <v>63</v>
      </c>
      <c r="I26" t="s">
        <v>64</v>
      </c>
    </row>
    <row r="27" spans="2:11" x14ac:dyDescent="0.25">
      <c r="B27" t="s">
        <v>6</v>
      </c>
      <c r="C27" s="1">
        <v>45856</v>
      </c>
      <c r="D27">
        <v>2</v>
      </c>
      <c r="E27" s="2">
        <f>D27</f>
        <v>2</v>
      </c>
    </row>
  </sheetData>
  <mergeCells count="4">
    <mergeCell ref="G3:I3"/>
    <mergeCell ref="B3:D3"/>
    <mergeCell ref="E8:E13"/>
    <mergeCell ref="E14:E2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C7" sqref="C7"/>
    </sheetView>
  </sheetViews>
  <sheetFormatPr baseColWidth="10" defaultRowHeight="15" x14ac:dyDescent="0.25"/>
  <cols>
    <col min="2" max="2" width="24.85546875" customWidth="1"/>
    <col min="6" max="6" width="14.28515625" customWidth="1"/>
    <col min="7" max="7" width="14.85546875" customWidth="1"/>
    <col min="8" max="8" width="16.5703125" customWidth="1"/>
    <col min="11" max="11" width="32.42578125" customWidth="1"/>
    <col min="12" max="12" width="20.5703125" customWidth="1"/>
  </cols>
  <sheetData>
    <row r="1" spans="1:12" x14ac:dyDescent="0.25">
      <c r="A1" t="s">
        <v>22</v>
      </c>
    </row>
    <row r="3" spans="1:12" x14ac:dyDescent="0.25">
      <c r="G3" s="4">
        <v>80</v>
      </c>
      <c r="K3" t="s">
        <v>21</v>
      </c>
    </row>
    <row r="4" spans="1:12" x14ac:dyDescent="0.25">
      <c r="C4" t="s">
        <v>10</v>
      </c>
      <c r="D4" t="s">
        <v>11</v>
      </c>
      <c r="E4" t="s">
        <v>23</v>
      </c>
      <c r="F4" t="s">
        <v>24</v>
      </c>
      <c r="G4" t="s">
        <v>25</v>
      </c>
      <c r="H4" t="s">
        <v>27</v>
      </c>
      <c r="K4" t="s">
        <v>26</v>
      </c>
      <c r="L4" t="s">
        <v>12</v>
      </c>
    </row>
    <row r="5" spans="1:12" x14ac:dyDescent="0.25">
      <c r="B5" t="s">
        <v>13</v>
      </c>
      <c r="C5">
        <v>2</v>
      </c>
      <c r="D5" s="4">
        <f>C5*$G$3</f>
        <v>160</v>
      </c>
      <c r="E5" s="5">
        <f>C5</f>
        <v>2</v>
      </c>
      <c r="F5" s="6">
        <f>D5</f>
        <v>160</v>
      </c>
      <c r="G5" s="6">
        <v>160</v>
      </c>
      <c r="H5" s="5">
        <f>G5/$G$3</f>
        <v>2</v>
      </c>
      <c r="L5" s="5">
        <f>K5/$G$3</f>
        <v>0</v>
      </c>
    </row>
    <row r="6" spans="1:12" x14ac:dyDescent="0.25">
      <c r="B6" t="s">
        <v>14</v>
      </c>
      <c r="C6">
        <v>5</v>
      </c>
      <c r="D6" s="4">
        <f t="shared" ref="D6:D10" si="0">C6*$G$3</f>
        <v>400</v>
      </c>
      <c r="E6" s="5">
        <f>SUM(C6:C8)</f>
        <v>19</v>
      </c>
      <c r="F6" s="6"/>
      <c r="G6" s="6"/>
    </row>
    <row r="7" spans="1:12" x14ac:dyDescent="0.25">
      <c r="B7" t="s">
        <v>15</v>
      </c>
      <c r="C7">
        <v>6</v>
      </c>
      <c r="D7" s="4">
        <f t="shared" si="0"/>
        <v>480</v>
      </c>
      <c r="E7" s="16">
        <f>SUM(C7:C8)</f>
        <v>14</v>
      </c>
      <c r="F7" s="17">
        <f>SUM(D7:D8)</f>
        <v>1120</v>
      </c>
      <c r="G7" s="17">
        <v>800</v>
      </c>
      <c r="H7" s="16">
        <f>G7/$G$3</f>
        <v>10</v>
      </c>
      <c r="L7" s="16">
        <f>K7/$G$3</f>
        <v>0</v>
      </c>
    </row>
    <row r="8" spans="1:12" x14ac:dyDescent="0.25">
      <c r="B8" t="s">
        <v>16</v>
      </c>
      <c r="C8">
        <v>8</v>
      </c>
      <c r="D8" s="4">
        <f t="shared" si="0"/>
        <v>640</v>
      </c>
      <c r="E8" s="16"/>
      <c r="F8" s="16"/>
      <c r="G8" s="16"/>
      <c r="H8" s="16"/>
      <c r="L8" s="16"/>
    </row>
    <row r="9" spans="1:12" x14ac:dyDescent="0.25">
      <c r="B9" t="s">
        <v>17</v>
      </c>
      <c r="C9">
        <v>20</v>
      </c>
      <c r="D9" s="4">
        <f t="shared" si="0"/>
        <v>1600</v>
      </c>
      <c r="E9" s="16">
        <f>SUM(C9:C10)</f>
        <v>21.5</v>
      </c>
      <c r="F9" s="17">
        <f>SUM(D9:D10)</f>
        <v>1720</v>
      </c>
      <c r="G9" s="17">
        <v>1300</v>
      </c>
      <c r="H9" s="16">
        <f>G9/$G$3</f>
        <v>16.25</v>
      </c>
      <c r="L9" s="16">
        <f>K9/$G$3</f>
        <v>0</v>
      </c>
    </row>
    <row r="10" spans="1:12" x14ac:dyDescent="0.25">
      <c r="B10" t="s">
        <v>18</v>
      </c>
      <c r="C10">
        <v>1.5</v>
      </c>
      <c r="D10" s="4">
        <f t="shared" si="0"/>
        <v>120</v>
      </c>
      <c r="E10" s="16"/>
      <c r="F10" s="16"/>
      <c r="G10" s="16"/>
      <c r="H10" s="16"/>
      <c r="L10" s="16"/>
    </row>
    <row r="11" spans="1:12" x14ac:dyDescent="0.25">
      <c r="C11" s="2">
        <f>SUM(C5:C10)</f>
        <v>42.5</v>
      </c>
      <c r="D11" s="7">
        <f>SUM(D5:D10)</f>
        <v>3400</v>
      </c>
      <c r="E11" s="2">
        <f>SUM(E5:E10)</f>
        <v>56.5</v>
      </c>
      <c r="F11" s="8">
        <f>SUM(F6:F10)</f>
        <v>2840</v>
      </c>
      <c r="G11" s="8">
        <f>SUM(G5,G7,G9)</f>
        <v>2260</v>
      </c>
      <c r="H11" s="2">
        <f>SUM(H5:H10)</f>
        <v>28.25</v>
      </c>
      <c r="K11" s="2">
        <f>SUM(K5:K10)</f>
        <v>0</v>
      </c>
      <c r="L11" s="2" t="e">
        <f>L3/K11</f>
        <v>#DIV/0!</v>
      </c>
    </row>
    <row r="14" spans="1:12" x14ac:dyDescent="0.25">
      <c r="B14" t="s">
        <v>19</v>
      </c>
      <c r="D14" s="4">
        <f t="shared" ref="D14:D15" si="1">C14*$H$1</f>
        <v>0</v>
      </c>
    </row>
    <row r="15" spans="1:12" x14ac:dyDescent="0.25">
      <c r="B15" t="s">
        <v>20</v>
      </c>
      <c r="D15" s="4">
        <f t="shared" si="1"/>
        <v>0</v>
      </c>
    </row>
    <row r="18" spans="8:8" x14ac:dyDescent="0.25">
      <c r="H18" s="7"/>
    </row>
    <row r="19" spans="8:8" x14ac:dyDescent="0.25">
      <c r="H19" s="4"/>
    </row>
  </sheetData>
  <mergeCells count="10">
    <mergeCell ref="E9:E10"/>
    <mergeCell ref="F9:F10"/>
    <mergeCell ref="G9:G10"/>
    <mergeCell ref="L9:L10"/>
    <mergeCell ref="H9:H10"/>
    <mergeCell ref="E7:E8"/>
    <mergeCell ref="F7:F8"/>
    <mergeCell ref="G7:G8"/>
    <mergeCell ref="H7:H8"/>
    <mergeCell ref="L7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M. Complete</vt:lpstr>
      <vt:lpstr>Suivi Esq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2026-01-14T16:00:19Z</dcterms:modified>
</cp:coreProperties>
</file>